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 activeTab="1"/>
  </bookViews>
  <sheets>
    <sheet name="Ta. acid process-Kaabipour 2023" sheetId="9" r:id="rId1"/>
    <sheet name="Polyol Process-Hemmati 2017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4" l="1"/>
  <c r="B16" i="14"/>
  <c r="C15" i="14"/>
  <c r="B15" i="14"/>
  <c r="C14" i="14"/>
  <c r="B14" i="14"/>
  <c r="I12" i="14"/>
  <c r="K12" i="14" s="1"/>
  <c r="I11" i="14"/>
  <c r="K11" i="14" s="1"/>
  <c r="I10" i="14"/>
  <c r="K10" i="14" s="1"/>
  <c r="L9" i="14"/>
  <c r="I9" i="14"/>
  <c r="K9" i="14" s="1"/>
  <c r="Q5" i="14"/>
  <c r="Q4" i="14"/>
  <c r="Q6" i="14" s="1"/>
  <c r="O1" i="9"/>
  <c r="Q7" i="14" l="1"/>
  <c r="O1" i="14" s="1"/>
  <c r="O8" i="14" s="1"/>
  <c r="B17" i="14"/>
  <c r="B21" i="14" s="1"/>
  <c r="C17" i="14"/>
  <c r="C21" i="14" s="1"/>
  <c r="K15" i="14"/>
  <c r="C16" i="9"/>
  <c r="B16" i="9"/>
  <c r="C15" i="9"/>
  <c r="I12" i="9"/>
  <c r="K12" i="9" s="1"/>
  <c r="I11" i="9"/>
  <c r="K11" i="9" s="1"/>
  <c r="I10" i="9"/>
  <c r="K10" i="9" s="1"/>
  <c r="L9" i="9"/>
  <c r="I9" i="9"/>
  <c r="K9" i="9" s="1"/>
  <c r="O8" i="9"/>
  <c r="Q5" i="9"/>
  <c r="Q4" i="9"/>
  <c r="C14" i="9"/>
  <c r="B15" i="9"/>
  <c r="E21" i="14" l="1"/>
  <c r="B26" i="14"/>
  <c r="C26" i="14"/>
  <c r="E26" i="14"/>
  <c r="O13" i="14" s="1"/>
  <c r="O15" i="14" s="1"/>
  <c r="Q7" i="9"/>
  <c r="K15" i="9"/>
  <c r="C17" i="9"/>
  <c r="C21" i="9" s="1"/>
  <c r="Q6" i="9"/>
  <c r="B14" i="9"/>
  <c r="B17" i="9" s="1"/>
  <c r="B21" i="9" s="1"/>
  <c r="C26" i="9" l="1"/>
  <c r="B26" i="9"/>
  <c r="E21" i="9"/>
  <c r="E26" i="9" l="1"/>
  <c r="O13" i="9" s="1"/>
  <c r="O15" i="9" s="1"/>
</calcChain>
</file>

<file path=xl/comments1.xml><?xml version="1.0" encoding="utf-8"?>
<comments xmlns="http://schemas.openxmlformats.org/spreadsheetml/2006/main">
  <authors>
    <author>Author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https://www.eia.gov/electricity/monthly/epm_table_grapher.php?t=epmt_5_6_a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https://www.eia.gov/electricity/monthly/epm_table_grapher.php?t=epmt_5_6_a</t>
        </r>
      </text>
    </comment>
  </commentList>
</comments>
</file>

<file path=xl/sharedStrings.xml><?xml version="1.0" encoding="utf-8"?>
<sst xmlns="http://schemas.openxmlformats.org/spreadsheetml/2006/main" count="128" uniqueCount="53">
  <si>
    <t>Silver nitrate</t>
  </si>
  <si>
    <t>Tannic acid</t>
  </si>
  <si>
    <t>g</t>
  </si>
  <si>
    <t>L</t>
  </si>
  <si>
    <t>Total</t>
  </si>
  <si>
    <t>Number</t>
  </si>
  <si>
    <t>Min</t>
  </si>
  <si>
    <t>Max</t>
  </si>
  <si>
    <t>Ethylene glycol</t>
  </si>
  <si>
    <t>PVP</t>
  </si>
  <si>
    <t>Hotplate-stirrer</t>
  </si>
  <si>
    <t>Hourly Utility Usage (kWh)</t>
  </si>
  <si>
    <t>Material Usage for process (/process)</t>
  </si>
  <si>
    <t>Average</t>
  </si>
  <si>
    <t>Utility Usage (W) (for hotplate with stirrer)</t>
  </si>
  <si>
    <t>White light</t>
  </si>
  <si>
    <t>Number of Processes</t>
  </si>
  <si>
    <t>Process material cost ($)</t>
  </si>
  <si>
    <t>$/g silver nanowires</t>
  </si>
  <si>
    <t>Time for running the reaction (h)</t>
  </si>
  <si>
    <t>Sample</t>
  </si>
  <si>
    <t>Price ($)</t>
  </si>
  <si>
    <t>$/g</t>
  </si>
  <si>
    <t>$/L</t>
  </si>
  <si>
    <t>Power consumption Costs ($)</t>
  </si>
  <si>
    <t>Grams silver produced</t>
  </si>
  <si>
    <t>Conversion rate (%)</t>
  </si>
  <si>
    <t>Material Costs ($/g or L)</t>
  </si>
  <si>
    <t>Initial Ag+ concentration in the solution (mM)--Known</t>
  </si>
  <si>
    <t>Final Ag+ concentration in the solution (mM)--identified</t>
  </si>
  <si>
    <t>Initial Ag+ (g)</t>
  </si>
  <si>
    <t>Final Ag+ (g)</t>
  </si>
  <si>
    <t>Ag MW (g/mol)</t>
  </si>
  <si>
    <t>Largest Sample Volume or Mass (g or L)</t>
  </si>
  <si>
    <t>Ag0 produced (g)</t>
  </si>
  <si>
    <t>Just stirrer</t>
  </si>
  <si>
    <t>white light</t>
  </si>
  <si>
    <t>total</t>
  </si>
  <si>
    <t xml:space="preserve">number of processes </t>
  </si>
  <si>
    <t>Converstion rate (%)</t>
  </si>
  <si>
    <t>Total Cost ($)</t>
  </si>
  <si>
    <t>Yield (%)</t>
  </si>
  <si>
    <t xml:space="preserve">$/g silver nanostructures </t>
  </si>
  <si>
    <t>min. usage (W)</t>
  </si>
  <si>
    <t>max. usage (W)</t>
  </si>
  <si>
    <t>Hotplate-Stirrer (just stirrer)</t>
  </si>
  <si>
    <t>Total volume (mL)</t>
  </si>
  <si>
    <t>Cost of electricity ($/kWh)</t>
  </si>
  <si>
    <t>Silver nitrate (sigma 209139) (01/05/2025)</t>
  </si>
  <si>
    <t>Tannic acid (sigma 403040) (01/05/2025)</t>
  </si>
  <si>
    <t>PVP (856568) (01/05/2025)</t>
  </si>
  <si>
    <t>Ethylene glycol (sigma 324558) (01/05/2025)</t>
  </si>
  <si>
    <t>PVP (sigma 856568) (01/05/2025)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</si>
</sst>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2" fillId="5" borderId="0" xfId="0" applyFont="1" applyFill="1" applyBorder="1"/>
    <xf numFmtId="0" fontId="0" fillId="5" borderId="0" xfId="0" applyFill="1" applyBorder="1"/>
    <xf numFmtId="0" fontId="2" fillId="5" borderId="1" xfId="0" applyFont="1" applyFill="1" applyBorder="1"/>
    <xf numFmtId="0" fontId="0" fillId="5" borderId="2" xfId="0" applyFill="1" applyBorder="1"/>
    <xf numFmtId="0" fontId="3" fillId="4" borderId="0" xfId="0" applyFont="1" applyFill="1"/>
    <xf numFmtId="0" fontId="2" fillId="0" borderId="3" xfId="0" applyFont="1" applyBorder="1"/>
    <xf numFmtId="0" fontId="0" fillId="0" borderId="4" xfId="0" applyBorder="1"/>
    <xf numFmtId="0" fontId="2" fillId="4" borderId="5" xfId="0" applyFont="1" applyFill="1" applyBorder="1"/>
    <xf numFmtId="0" fontId="0" fillId="4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topLeftCell="F1" workbookViewId="0">
      <selection activeCell="H23" sqref="H23"/>
    </sheetView>
  </sheetViews>
  <sheetFormatPr defaultRowHeight="15" x14ac:dyDescent="0.25"/>
  <cols>
    <col min="1" max="1" width="49.28515625" bestFit="1" customWidth="1"/>
    <col min="2" max="2" width="14.5703125" bestFit="1" customWidth="1"/>
    <col min="3" max="3" width="14.85546875" bestFit="1" customWidth="1"/>
    <col min="5" max="5" width="39.140625" bestFit="1" customWidth="1"/>
    <col min="8" max="8" width="40.42578125" bestFit="1" customWidth="1"/>
    <col min="9" max="9" width="35.7109375" bestFit="1" customWidth="1"/>
    <col min="11" max="11" width="30.7109375" bestFit="1" customWidth="1"/>
    <col min="12" max="12" width="20" bestFit="1" customWidth="1"/>
    <col min="14" max="14" width="23.7109375" bestFit="1" customWidth="1"/>
    <col min="15" max="15" width="20.42578125" bestFit="1" customWidth="1"/>
    <col min="16" max="16" width="50" bestFit="1" customWidth="1"/>
    <col min="17" max="17" width="7.28515625" customWidth="1"/>
    <col min="19" max="19" width="17.28515625" bestFit="1" customWidth="1"/>
  </cols>
  <sheetData>
    <row r="1" spans="1:20" x14ac:dyDescent="0.25">
      <c r="B1" s="2" t="s">
        <v>43</v>
      </c>
      <c r="C1" s="2" t="s">
        <v>44</v>
      </c>
      <c r="D1" s="12" t="s">
        <v>5</v>
      </c>
      <c r="E1" s="2" t="s">
        <v>12</v>
      </c>
      <c r="H1" s="2" t="s">
        <v>20</v>
      </c>
      <c r="I1" s="2" t="s">
        <v>33</v>
      </c>
      <c r="K1" t="s">
        <v>21</v>
      </c>
      <c r="N1" s="13" t="s">
        <v>26</v>
      </c>
      <c r="O1" s="14">
        <f>Q7</f>
        <v>32.120000000000005</v>
      </c>
      <c r="P1" s="6" t="s">
        <v>28</v>
      </c>
      <c r="Q1" s="6">
        <v>50</v>
      </c>
      <c r="S1" t="s">
        <v>32</v>
      </c>
      <c r="T1">
        <v>107.87</v>
      </c>
    </row>
    <row r="2" spans="1:20" ht="15.75" thickBot="1" x14ac:dyDescent="0.3">
      <c r="A2" s="2" t="s">
        <v>14</v>
      </c>
      <c r="B2">
        <v>300</v>
      </c>
      <c r="C2">
        <v>1500</v>
      </c>
      <c r="D2" s="12">
        <v>0</v>
      </c>
      <c r="E2" t="s">
        <v>0</v>
      </c>
      <c r="F2" s="6">
        <v>0.33800000000000002</v>
      </c>
      <c r="G2" t="s">
        <v>2</v>
      </c>
      <c r="H2" t="s">
        <v>48</v>
      </c>
      <c r="I2">
        <v>500</v>
      </c>
      <c r="J2" t="s">
        <v>2</v>
      </c>
      <c r="K2">
        <v>1570</v>
      </c>
      <c r="N2" s="15" t="s">
        <v>41</v>
      </c>
      <c r="O2" s="16">
        <v>90</v>
      </c>
      <c r="P2" s="6" t="s">
        <v>29</v>
      </c>
      <c r="Q2" s="6">
        <v>33.94</v>
      </c>
      <c r="S2" t="s">
        <v>46</v>
      </c>
      <c r="T2">
        <v>24</v>
      </c>
    </row>
    <row r="3" spans="1:20" x14ac:dyDescent="0.25">
      <c r="A3" s="2" t="s">
        <v>45</v>
      </c>
      <c r="B3">
        <v>0</v>
      </c>
      <c r="C3">
        <v>0</v>
      </c>
      <c r="D3" s="12">
        <v>1</v>
      </c>
      <c r="E3" t="s">
        <v>1</v>
      </c>
      <c r="F3" s="6">
        <v>3.4</v>
      </c>
      <c r="G3" t="s">
        <v>2</v>
      </c>
      <c r="H3" t="s">
        <v>49</v>
      </c>
      <c r="I3">
        <v>500</v>
      </c>
      <c r="J3" t="s">
        <v>2</v>
      </c>
      <c r="K3">
        <v>165</v>
      </c>
    </row>
    <row r="4" spans="1:20" x14ac:dyDescent="0.25">
      <c r="A4" s="2" t="s">
        <v>15</v>
      </c>
      <c r="B4">
        <v>25</v>
      </c>
      <c r="C4">
        <v>25</v>
      </c>
      <c r="D4" s="12">
        <v>1</v>
      </c>
      <c r="E4" t="s">
        <v>9</v>
      </c>
      <c r="F4" s="6">
        <v>0</v>
      </c>
      <c r="G4" t="s">
        <v>2</v>
      </c>
      <c r="H4" t="s">
        <v>52</v>
      </c>
      <c r="I4">
        <v>500</v>
      </c>
      <c r="J4" t="s">
        <v>2</v>
      </c>
      <c r="K4">
        <v>172</v>
      </c>
      <c r="P4" t="s">
        <v>30</v>
      </c>
      <c r="Q4">
        <f>((Q1*$T$1)*0.001)/(1000/$T$2)</f>
        <v>0.129444</v>
      </c>
    </row>
    <row r="5" spans="1:20" x14ac:dyDescent="0.25">
      <c r="A5" s="2" t="s">
        <v>38</v>
      </c>
      <c r="D5" s="12">
        <v>1</v>
      </c>
      <c r="E5" t="s">
        <v>8</v>
      </c>
      <c r="F5" s="6">
        <v>0</v>
      </c>
      <c r="G5" t="s">
        <v>3</v>
      </c>
      <c r="H5" t="s">
        <v>51</v>
      </c>
      <c r="I5">
        <v>6</v>
      </c>
      <c r="J5" t="s">
        <v>3</v>
      </c>
      <c r="K5">
        <v>652</v>
      </c>
      <c r="P5" t="s">
        <v>31</v>
      </c>
      <c r="Q5">
        <f>((Q2*$T$1)*0.001)/(1000/$T$2)</f>
        <v>8.7866587199999999E-2</v>
      </c>
    </row>
    <row r="6" spans="1:20" x14ac:dyDescent="0.25">
      <c r="P6" t="s">
        <v>34</v>
      </c>
      <c r="Q6">
        <f>Q4-Q5</f>
        <v>4.1577412800000005E-2</v>
      </c>
    </row>
    <row r="7" spans="1:20" x14ac:dyDescent="0.25">
      <c r="P7" t="s">
        <v>39</v>
      </c>
      <c r="Q7">
        <f>((Q4-Q5)/Q4)*100</f>
        <v>32.120000000000005</v>
      </c>
    </row>
    <row r="8" spans="1:20" x14ac:dyDescent="0.25">
      <c r="H8" s="2" t="s">
        <v>27</v>
      </c>
      <c r="K8" s="3" t="s">
        <v>17</v>
      </c>
      <c r="L8" t="s">
        <v>16</v>
      </c>
      <c r="N8" s="8" t="s">
        <v>25</v>
      </c>
      <c r="O8" s="9">
        <f>(F2*(O1/100))*(107.87/169.87)</f>
        <v>6.894078573026434E-2</v>
      </c>
    </row>
    <row r="9" spans="1:20" x14ac:dyDescent="0.25">
      <c r="H9" t="s">
        <v>48</v>
      </c>
      <c r="I9">
        <f>K2/I2</f>
        <v>3.14</v>
      </c>
      <c r="J9" t="s">
        <v>22</v>
      </c>
      <c r="K9">
        <f>F2*I9</f>
        <v>1.06132</v>
      </c>
      <c r="L9">
        <f>$D$5</f>
        <v>1</v>
      </c>
      <c r="N9" s="9"/>
      <c r="O9" s="9"/>
    </row>
    <row r="10" spans="1:20" x14ac:dyDescent="0.25">
      <c r="A10" s="2" t="s">
        <v>47</v>
      </c>
      <c r="B10">
        <v>8.2100000000000006E-2</v>
      </c>
      <c r="H10" t="s">
        <v>49</v>
      </c>
      <c r="I10">
        <f t="shared" ref="I10:I12" si="0">K3/I3</f>
        <v>0.33</v>
      </c>
      <c r="J10" t="s">
        <v>22</v>
      </c>
      <c r="K10">
        <f>F3*I10</f>
        <v>1.1220000000000001</v>
      </c>
      <c r="N10" s="9"/>
      <c r="O10" s="9"/>
    </row>
    <row r="11" spans="1:20" x14ac:dyDescent="0.25">
      <c r="A11" s="7" t="s">
        <v>19</v>
      </c>
      <c r="B11" s="6">
        <v>4</v>
      </c>
      <c r="H11" t="s">
        <v>52</v>
      </c>
      <c r="I11">
        <f t="shared" si="0"/>
        <v>0.34399999999999997</v>
      </c>
      <c r="J11" t="s">
        <v>22</v>
      </c>
      <c r="K11">
        <f>F4*I11</f>
        <v>0</v>
      </c>
      <c r="N11" s="9"/>
      <c r="O11" s="9"/>
    </row>
    <row r="12" spans="1:20" x14ac:dyDescent="0.25">
      <c r="H12" t="s">
        <v>51</v>
      </c>
      <c r="I12">
        <f t="shared" si="0"/>
        <v>108.66666666666667</v>
      </c>
      <c r="J12" t="s">
        <v>23</v>
      </c>
      <c r="K12">
        <f>F5*I12</f>
        <v>0</v>
      </c>
      <c r="N12" s="9"/>
      <c r="O12" s="9"/>
    </row>
    <row r="13" spans="1:20" x14ac:dyDescent="0.25">
      <c r="A13" s="2" t="s">
        <v>11</v>
      </c>
      <c r="E13" s="1"/>
      <c r="N13" s="8" t="s">
        <v>42</v>
      </c>
      <c r="O13" s="9">
        <f>E26/O8</f>
        <v>32.026760017484563</v>
      </c>
    </row>
    <row r="14" spans="1:20" ht="15.75" thickBot="1" x14ac:dyDescent="0.3">
      <c r="A14" t="s">
        <v>10</v>
      </c>
      <c r="B14">
        <f>(((B2*$D2)+(B3*$D3)+(B4*$D4))/1000)*$B$11</f>
        <v>0.1</v>
      </c>
      <c r="C14">
        <f>(((C2*$D2)+(C3*$D3)+(C4*$D4))/1000)*$B$11</f>
        <v>0.1</v>
      </c>
      <c r="N14" s="9"/>
      <c r="O14" s="9"/>
    </row>
    <row r="15" spans="1:20" ht="15.75" thickBot="1" x14ac:dyDescent="0.3">
      <c r="A15" t="s">
        <v>35</v>
      </c>
      <c r="B15">
        <f t="shared" ref="B15:C16" si="1">(((B3*$D3)+(B4*$D4)+(B5*$D5))/1000)*$B$11</f>
        <v>0.1</v>
      </c>
      <c r="C15">
        <f t="shared" si="1"/>
        <v>0.1</v>
      </c>
      <c r="K15">
        <f>SUM(K9:K12)*L9</f>
        <v>2.1833200000000001</v>
      </c>
      <c r="L15" s="2" t="s">
        <v>4</v>
      </c>
      <c r="N15" s="10" t="s">
        <v>18</v>
      </c>
      <c r="O15" s="11">
        <f>O13*100/O2</f>
        <v>35.58528890831618</v>
      </c>
    </row>
    <row r="16" spans="1:20" x14ac:dyDescent="0.25">
      <c r="A16" t="s">
        <v>36</v>
      </c>
      <c r="B16">
        <f t="shared" si="1"/>
        <v>0.1</v>
      </c>
      <c r="C16">
        <f t="shared" si="1"/>
        <v>0.1</v>
      </c>
    </row>
    <row r="17" spans="1:5" x14ac:dyDescent="0.25">
      <c r="A17" t="s">
        <v>37</v>
      </c>
      <c r="B17">
        <f>SUM(B14:B16)</f>
        <v>0.30000000000000004</v>
      </c>
      <c r="C17">
        <f>SUM(C14:C16)</f>
        <v>0.30000000000000004</v>
      </c>
    </row>
    <row r="20" spans="1:5" x14ac:dyDescent="0.25">
      <c r="E20" s="2" t="s">
        <v>13</v>
      </c>
    </row>
    <row r="21" spans="1:5" x14ac:dyDescent="0.25">
      <c r="A21" s="3" t="s">
        <v>24</v>
      </c>
      <c r="B21" s="4">
        <f>B17*$B$10</f>
        <v>2.4630000000000006E-2</v>
      </c>
      <c r="C21" s="4">
        <f>C17*$B$10</f>
        <v>2.4630000000000006E-2</v>
      </c>
      <c r="D21" s="4"/>
      <c r="E21" s="4">
        <f>AVERAGE(B21:C21)</f>
        <v>2.4630000000000006E-2</v>
      </c>
    </row>
    <row r="25" spans="1:5" x14ac:dyDescent="0.25">
      <c r="A25" s="2" t="s">
        <v>40</v>
      </c>
      <c r="B25" t="s">
        <v>6</v>
      </c>
      <c r="C25" t="s">
        <v>7</v>
      </c>
    </row>
    <row r="26" spans="1:5" x14ac:dyDescent="0.25">
      <c r="B26">
        <f>B21+K15</f>
        <v>2.2079500000000003</v>
      </c>
      <c r="C26">
        <f>C21+K15</f>
        <v>2.2079500000000003</v>
      </c>
      <c r="E26" s="5">
        <f>AVERAGE(B26:C26)</f>
        <v>2.2079500000000003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tabSelected="1" topLeftCell="H1" workbookViewId="0">
      <selection activeCell="K19" sqref="K19"/>
    </sheetView>
  </sheetViews>
  <sheetFormatPr defaultRowHeight="15" x14ac:dyDescent="0.25"/>
  <cols>
    <col min="1" max="1" width="49.28515625" bestFit="1" customWidth="1"/>
    <col min="2" max="2" width="14.5703125" bestFit="1" customWidth="1"/>
    <col min="3" max="3" width="14.85546875" bestFit="1" customWidth="1"/>
    <col min="5" max="5" width="39.140625" bestFit="1" customWidth="1"/>
    <col min="8" max="8" width="40.42578125" bestFit="1" customWidth="1"/>
    <col min="9" max="9" width="35.7109375" bestFit="1" customWidth="1"/>
    <col min="11" max="11" width="30.7109375" bestFit="1" customWidth="1"/>
    <col min="12" max="12" width="20" bestFit="1" customWidth="1"/>
    <col min="14" max="14" width="23.7109375" bestFit="1" customWidth="1"/>
    <col min="15" max="15" width="20.42578125" bestFit="1" customWidth="1"/>
    <col min="16" max="16" width="50" bestFit="1" customWidth="1"/>
    <col min="17" max="17" width="7.28515625" customWidth="1"/>
    <col min="19" max="19" width="17.28515625" bestFit="1" customWidth="1"/>
  </cols>
  <sheetData>
    <row r="1" spans="1:20" x14ac:dyDescent="0.25">
      <c r="B1" s="2" t="s">
        <v>43</v>
      </c>
      <c r="C1" s="2" t="s">
        <v>44</v>
      </c>
      <c r="D1" s="12" t="s">
        <v>5</v>
      </c>
      <c r="E1" s="2" t="s">
        <v>12</v>
      </c>
      <c r="H1" s="2" t="s">
        <v>20</v>
      </c>
      <c r="I1" s="2" t="s">
        <v>33</v>
      </c>
      <c r="K1" t="s">
        <v>21</v>
      </c>
      <c r="N1" s="13" t="s">
        <v>26</v>
      </c>
      <c r="O1" s="14">
        <f>Q7</f>
        <v>83.607487237663065</v>
      </c>
      <c r="P1" s="6" t="s">
        <v>28</v>
      </c>
      <c r="Q1" s="6">
        <v>17.63</v>
      </c>
      <c r="S1" t="s">
        <v>32</v>
      </c>
      <c r="T1">
        <v>107.87</v>
      </c>
    </row>
    <row r="2" spans="1:20" ht="15.75" thickBot="1" x14ac:dyDescent="0.3">
      <c r="A2" s="2" t="s">
        <v>14</v>
      </c>
      <c r="B2">
        <v>300</v>
      </c>
      <c r="C2">
        <v>1500</v>
      </c>
      <c r="D2" s="12">
        <v>1</v>
      </c>
      <c r="E2" t="s">
        <v>0</v>
      </c>
      <c r="F2" s="6">
        <v>7.1999999999999995E-2</v>
      </c>
      <c r="G2" t="s">
        <v>2</v>
      </c>
      <c r="H2" t="s">
        <v>48</v>
      </c>
      <c r="I2">
        <v>500</v>
      </c>
      <c r="J2" t="s">
        <v>2</v>
      </c>
      <c r="K2">
        <v>1570</v>
      </c>
      <c r="N2" s="15" t="s">
        <v>41</v>
      </c>
      <c r="O2" s="16">
        <v>100</v>
      </c>
      <c r="P2" s="6" t="s">
        <v>29</v>
      </c>
      <c r="Q2" s="6">
        <v>2.89</v>
      </c>
      <c r="S2" t="s">
        <v>46</v>
      </c>
      <c r="T2">
        <v>24</v>
      </c>
    </row>
    <row r="3" spans="1:20" x14ac:dyDescent="0.25">
      <c r="A3" s="2" t="s">
        <v>45</v>
      </c>
      <c r="B3">
        <v>15</v>
      </c>
      <c r="C3">
        <v>75</v>
      </c>
      <c r="D3" s="12">
        <v>0</v>
      </c>
      <c r="E3" t="s">
        <v>1</v>
      </c>
      <c r="F3" s="6">
        <v>0</v>
      </c>
      <c r="G3" t="s">
        <v>2</v>
      </c>
      <c r="H3" t="s">
        <v>49</v>
      </c>
      <c r="I3">
        <v>500</v>
      </c>
      <c r="J3" t="s">
        <v>2</v>
      </c>
      <c r="K3">
        <v>165</v>
      </c>
    </row>
    <row r="4" spans="1:20" x14ac:dyDescent="0.25">
      <c r="A4" s="2" t="s">
        <v>15</v>
      </c>
      <c r="B4">
        <v>25</v>
      </c>
      <c r="C4">
        <v>25</v>
      </c>
      <c r="D4" s="12">
        <v>0</v>
      </c>
      <c r="E4" t="s">
        <v>9</v>
      </c>
      <c r="F4" s="6">
        <v>7.3999999999999996E-2</v>
      </c>
      <c r="G4" t="s">
        <v>2</v>
      </c>
      <c r="H4" t="s">
        <v>52</v>
      </c>
      <c r="I4">
        <v>500</v>
      </c>
      <c r="J4" t="s">
        <v>2</v>
      </c>
      <c r="K4">
        <v>172</v>
      </c>
      <c r="P4" t="s">
        <v>30</v>
      </c>
      <c r="Q4">
        <f>((Q1*$T$1)*0.001)/(1000/$T$2)</f>
        <v>4.5641954400000004E-2</v>
      </c>
    </row>
    <row r="5" spans="1:20" x14ac:dyDescent="0.25">
      <c r="A5" s="2" t="s">
        <v>38</v>
      </c>
      <c r="D5" s="12">
        <v>1</v>
      </c>
      <c r="E5" t="s">
        <v>8</v>
      </c>
      <c r="F5" s="6">
        <v>1.4999999999999999E-2</v>
      </c>
      <c r="G5" t="s">
        <v>3</v>
      </c>
      <c r="H5" t="s">
        <v>51</v>
      </c>
      <c r="I5">
        <v>6</v>
      </c>
      <c r="J5" t="s">
        <v>3</v>
      </c>
      <c r="K5">
        <v>652</v>
      </c>
      <c r="P5" t="s">
        <v>31</v>
      </c>
      <c r="Q5">
        <f>((Q2*$T$1)*0.001)/(1000/$T$2)</f>
        <v>7.481863200000001E-3</v>
      </c>
    </row>
    <row r="6" spans="1:20" x14ac:dyDescent="0.25">
      <c r="P6" t="s">
        <v>34</v>
      </c>
      <c r="Q6">
        <f>Q4-Q5</f>
        <v>3.8160091200000003E-2</v>
      </c>
    </row>
    <row r="7" spans="1:20" x14ac:dyDescent="0.25">
      <c r="P7" t="s">
        <v>39</v>
      </c>
      <c r="Q7">
        <f>((Q4-Q5)/Q4)*100</f>
        <v>83.607487237663065</v>
      </c>
    </row>
    <row r="8" spans="1:20" x14ac:dyDescent="0.25">
      <c r="H8" s="2" t="s">
        <v>27</v>
      </c>
      <c r="K8" s="3" t="s">
        <v>17</v>
      </c>
      <c r="L8" t="s">
        <v>16</v>
      </c>
      <c r="N8" s="8" t="s">
        <v>25</v>
      </c>
      <c r="O8" s="9">
        <f>(F2*(O1/100))*(107.87/169.87)</f>
        <v>3.8226246816949631E-2</v>
      </c>
    </row>
    <row r="9" spans="1:20" x14ac:dyDescent="0.25">
      <c r="H9" t="s">
        <v>48</v>
      </c>
      <c r="I9">
        <f>K2/I2</f>
        <v>3.14</v>
      </c>
      <c r="J9" t="s">
        <v>22</v>
      </c>
      <c r="K9">
        <f>F2*I9</f>
        <v>0.22608</v>
      </c>
      <c r="L9">
        <f>$D$5</f>
        <v>1</v>
      </c>
      <c r="N9" s="9"/>
      <c r="O9" s="9"/>
    </row>
    <row r="10" spans="1:20" x14ac:dyDescent="0.25">
      <c r="A10" s="2" t="s">
        <v>47</v>
      </c>
      <c r="B10">
        <v>8.2100000000000006E-2</v>
      </c>
      <c r="H10" t="s">
        <v>49</v>
      </c>
      <c r="I10">
        <f t="shared" ref="I10:I12" si="0">K3/I3</f>
        <v>0.33</v>
      </c>
      <c r="J10" t="s">
        <v>22</v>
      </c>
      <c r="K10">
        <f>F3*I10</f>
        <v>0</v>
      </c>
      <c r="N10" s="9"/>
      <c r="O10" s="9"/>
    </row>
    <row r="11" spans="1:20" x14ac:dyDescent="0.25">
      <c r="A11" s="7" t="s">
        <v>19</v>
      </c>
      <c r="B11" s="6">
        <v>1.5</v>
      </c>
      <c r="H11" t="s">
        <v>50</v>
      </c>
      <c r="I11">
        <f t="shared" si="0"/>
        <v>0.34399999999999997</v>
      </c>
      <c r="J11" t="s">
        <v>22</v>
      </c>
      <c r="K11">
        <f>F4*I11</f>
        <v>2.5455999999999996E-2</v>
      </c>
      <c r="N11" s="9"/>
      <c r="O11" s="9"/>
    </row>
    <row r="12" spans="1:20" x14ac:dyDescent="0.25">
      <c r="H12" t="s">
        <v>51</v>
      </c>
      <c r="I12">
        <f t="shared" si="0"/>
        <v>108.66666666666667</v>
      </c>
      <c r="J12" t="s">
        <v>23</v>
      </c>
      <c r="K12">
        <f>F5*I12</f>
        <v>1.6300000000000001</v>
      </c>
      <c r="N12" s="9"/>
      <c r="O12" s="9"/>
    </row>
    <row r="13" spans="1:20" x14ac:dyDescent="0.25">
      <c r="A13" s="2" t="s">
        <v>11</v>
      </c>
      <c r="E13" s="1"/>
      <c r="N13" s="8" t="s">
        <v>42</v>
      </c>
      <c r="O13" s="9">
        <f>E26/O8</f>
        <v>52.120497456647421</v>
      </c>
    </row>
    <row r="14" spans="1:20" ht="15.75" thickBot="1" x14ac:dyDescent="0.3">
      <c r="A14" t="s">
        <v>10</v>
      </c>
      <c r="B14">
        <f>(((B2*$D2)+(B3*$D3)+(B4*$D4))/1000)*$B$11</f>
        <v>0.44999999999999996</v>
      </c>
      <c r="C14">
        <f>(((C2*$D2)+(C3*$D3)+(C4*$D4))/1000)*$B$11</f>
        <v>2.25</v>
      </c>
      <c r="N14" s="9"/>
      <c r="O14" s="9"/>
    </row>
    <row r="15" spans="1:20" ht="15.75" thickBot="1" x14ac:dyDescent="0.3">
      <c r="A15" t="s">
        <v>35</v>
      </c>
      <c r="B15">
        <f t="shared" ref="B15:C16" si="1">(((B3*$D3)+(B4*$D4)+(B5*$D5))/1000)*$B$11</f>
        <v>0</v>
      </c>
      <c r="C15">
        <f t="shared" si="1"/>
        <v>0</v>
      </c>
      <c r="K15">
        <f>SUM(K9:K12)*L9</f>
        <v>1.8815360000000001</v>
      </c>
      <c r="L15" s="2" t="s">
        <v>4</v>
      </c>
      <c r="N15" s="10" t="s">
        <v>18</v>
      </c>
      <c r="O15" s="11">
        <f>O13*100/O2</f>
        <v>52.120497456647421</v>
      </c>
    </row>
    <row r="16" spans="1:20" x14ac:dyDescent="0.25">
      <c r="A16" t="s">
        <v>36</v>
      </c>
      <c r="B16">
        <f t="shared" si="1"/>
        <v>0</v>
      </c>
      <c r="C16">
        <f t="shared" si="1"/>
        <v>0</v>
      </c>
    </row>
    <row r="17" spans="1:5" x14ac:dyDescent="0.25">
      <c r="A17" t="s">
        <v>37</v>
      </c>
      <c r="B17">
        <f>SUM(B14:B16)</f>
        <v>0.44999999999999996</v>
      </c>
      <c r="C17">
        <f>SUM(C14:C16)</f>
        <v>2.25</v>
      </c>
    </row>
    <row r="20" spans="1:5" x14ac:dyDescent="0.25">
      <c r="E20" s="2" t="s">
        <v>13</v>
      </c>
    </row>
    <row r="21" spans="1:5" x14ac:dyDescent="0.25">
      <c r="A21" s="3" t="s">
        <v>24</v>
      </c>
      <c r="B21" s="4">
        <f>B17*$B$10</f>
        <v>3.6944999999999999E-2</v>
      </c>
      <c r="C21" s="4">
        <f>C17*$B$10</f>
        <v>0.18472500000000003</v>
      </c>
      <c r="D21" s="4"/>
      <c r="E21" s="4">
        <f>AVERAGE(B21:C21)</f>
        <v>0.11083500000000002</v>
      </c>
    </row>
    <row r="25" spans="1:5" x14ac:dyDescent="0.25">
      <c r="A25" s="2" t="s">
        <v>40</v>
      </c>
      <c r="B25" t="s">
        <v>6</v>
      </c>
      <c r="C25" t="s">
        <v>7</v>
      </c>
    </row>
    <row r="26" spans="1:5" x14ac:dyDescent="0.25">
      <c r="B26">
        <f>B21+K15</f>
        <v>1.9184810000000001</v>
      </c>
      <c r="C26">
        <f>C21+K15</f>
        <v>2.0662609999999999</v>
      </c>
      <c r="E26" s="5">
        <f>AVERAGE(B26:C26)</f>
        <v>1.9923709999999999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Ta. acid process-Kaabipour 2023</vt:lpstr>
      <vt:lpstr>Polyol Process-Hemmati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2025-01-05T05:58:30Z</dcterms:modified>
</cp:coreProperties>
</file>